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ate1904="1" filterPrivacy="1" defaultThemeVersion="166925"/>
  <xr:revisionPtr revIDLastSave="0" documentId="13_ncr:40009_{F04E6731-C93D-42BC-8B2C-F0E46A5C10B7}" xr6:coauthVersionLast="44" xr6:coauthVersionMax="44" xr10:uidLastSave="{00000000-0000-0000-0000-000000000000}"/>
  <bookViews>
    <workbookView showSheetTabs="0" xWindow="-120" yWindow="-120" windowWidth="29040" windowHeight="16440"/>
  </bookViews>
  <sheets>
    <sheet name="Menu" sheetId="1" r:id="rId1"/>
    <sheet name="Instruções" sheetId="2" r:id="rId2"/>
    <sheet name="Análise de Sinergia" sheetId="3" r:id="rId3"/>
  </sheets>
  <definedNames>
    <definedName name="Tipo_de_Sinergia">'Análise de Sinergia'!$AH$9:$AH$11</definedName>
  </definedNames>
  <calcPr calcId="0"/>
</workbook>
</file>

<file path=xl/calcChain.xml><?xml version="1.0" encoding="utf-8"?>
<calcChain xmlns="http://schemas.openxmlformats.org/spreadsheetml/2006/main">
  <c r="Q8" i="3" l="1"/>
  <c r="G9" i="3"/>
  <c r="Q9" i="3"/>
  <c r="Q10" i="3"/>
  <c r="AH12" i="3"/>
  <c r="G17" i="3"/>
  <c r="G25" i="3"/>
  <c r="C34" i="3"/>
  <c r="E34" i="3"/>
  <c r="C35" i="3"/>
  <c r="E35" i="3"/>
  <c r="G35" i="3"/>
  <c r="I35" i="3"/>
  <c r="C36" i="3"/>
  <c r="E36" i="3"/>
  <c r="G36" i="3"/>
  <c r="I36" i="3"/>
  <c r="C37" i="3"/>
  <c r="E37" i="3"/>
  <c r="G37" i="3"/>
  <c r="I37" i="3"/>
  <c r="C38" i="3"/>
  <c r="E38" i="3"/>
  <c r="G38" i="3"/>
  <c r="I38" i="3"/>
  <c r="C39" i="3"/>
  <c r="E39" i="3"/>
  <c r="G39" i="3"/>
  <c r="I39" i="3"/>
  <c r="C40" i="3"/>
  <c r="B43" i="3"/>
  <c r="C43" i="3"/>
  <c r="E43" i="3"/>
  <c r="G43" i="3"/>
  <c r="I43" i="3"/>
  <c r="B44" i="3"/>
  <c r="C44" i="3"/>
  <c r="E44" i="3"/>
  <c r="G44" i="3"/>
  <c r="I44" i="3"/>
  <c r="B45" i="3"/>
  <c r="C45" i="3"/>
  <c r="E45" i="3"/>
  <c r="G45" i="3"/>
  <c r="I45" i="3"/>
  <c r="B46" i="3"/>
  <c r="C46" i="3"/>
  <c r="E46" i="3"/>
  <c r="G46" i="3"/>
  <c r="I46" i="3"/>
  <c r="B47" i="3"/>
  <c r="C47" i="3"/>
  <c r="D47" i="3"/>
  <c r="E47" i="3"/>
  <c r="F47" i="3"/>
  <c r="G47" i="3"/>
  <c r="H47" i="3"/>
  <c r="I47" i="3"/>
  <c r="J47" i="3"/>
  <c r="D48" i="3"/>
  <c r="F48" i="3"/>
  <c r="H48" i="3"/>
  <c r="J48" i="3"/>
</calcChain>
</file>

<file path=xl/comments1.xml><?xml version="1.0" encoding="utf-8"?>
<comments xmlns="http://schemas.openxmlformats.org/spreadsheetml/2006/main">
  <authors>
    <author>Autor</author>
  </authors>
  <commentList>
    <comment ref="C9" authorId="0" shapeId="0">
      <text>
        <r>
          <rPr>
            <sz val="9"/>
            <color indexed="81"/>
            <rFont val="Segoe UI"/>
            <family val="2"/>
          </rPr>
          <t>Valini Consulting:
Informe a previsão de receitas anuais</t>
        </r>
      </text>
    </comment>
    <comment ref="E9" authorId="0" shapeId="0">
      <text>
        <r>
          <rPr>
            <sz val="9"/>
            <color indexed="81"/>
            <rFont val="Segoe UI"/>
            <family val="2"/>
          </rPr>
          <t>Valini Consulting:
Informe a previsão de receitas anuais</t>
        </r>
      </text>
    </comment>
    <comment ref="C10" authorId="0" shapeId="0">
      <text>
        <r>
          <rPr>
            <sz val="9"/>
            <color indexed="81"/>
            <rFont val="Segoe UI"/>
            <family val="2"/>
          </rPr>
          <t>Valini Consulting:
Informe o custo dos produtos vendidos</t>
        </r>
      </text>
    </comment>
    <comment ref="E10" authorId="0" shapeId="0">
      <text>
        <r>
          <rPr>
            <sz val="9"/>
            <color indexed="81"/>
            <rFont val="Segoe UI"/>
            <family val="2"/>
          </rPr>
          <t>Valini Consulting:
Informe o custo dos produtos vendidos</t>
        </r>
      </text>
    </comment>
    <comment ref="C12" authorId="0" shapeId="0">
      <text>
        <r>
          <rPr>
            <sz val="9"/>
            <color indexed="81"/>
            <rFont val="Segoe UI"/>
            <family val="2"/>
          </rPr>
          <t>Valini Consulting:
Informe o a taxa de imposto de renda</t>
        </r>
      </text>
    </comment>
    <comment ref="E12" authorId="0" shapeId="0">
      <text>
        <r>
          <rPr>
            <sz val="9"/>
            <color indexed="81"/>
            <rFont val="Segoe UI"/>
            <family val="2"/>
          </rPr>
          <t>Valini Consulting:
Informe o a taxa de imposto de renda</t>
        </r>
      </text>
    </comment>
    <comment ref="C13" authorId="0" shapeId="0">
      <text>
        <r>
          <rPr>
            <sz val="9"/>
            <color indexed="81"/>
            <rFont val="Segoe UI"/>
            <family val="2"/>
          </rPr>
          <t>Valini Consulting:
Informe o valor dos juros mensais desembolsáveis</t>
        </r>
      </text>
    </comment>
    <comment ref="E13" authorId="0" shapeId="0">
      <text>
        <r>
          <rPr>
            <sz val="9"/>
            <color indexed="81"/>
            <rFont val="Segoe UI"/>
            <family val="2"/>
          </rPr>
          <t>Valini Consulting:
Informe o valor dos juros mensais desembolsáveis</t>
        </r>
      </text>
    </comment>
    <comment ref="G13" authorId="0" shapeId="0">
      <text>
        <r>
          <rPr>
            <sz val="9"/>
            <color indexed="81"/>
            <rFont val="Segoe UI"/>
            <family val="2"/>
          </rPr>
          <t>Valini Consulting:
Digite o novo CPV caso a sinergia seja por custo ou custo e receita</t>
        </r>
      </text>
    </comment>
    <comment ref="C14" authorId="0" shapeId="0">
      <text>
        <r>
          <rPr>
            <sz val="9"/>
            <color indexed="81"/>
            <rFont val="Segoe UI"/>
            <family val="2"/>
          </rPr>
          <t>Valini Consulting:
Informe o valor da depreciação</t>
        </r>
      </text>
    </comment>
    <comment ref="E14" authorId="0" shapeId="0">
      <text>
        <r>
          <rPr>
            <sz val="9"/>
            <color indexed="81"/>
            <rFont val="Segoe UI"/>
            <family val="2"/>
          </rPr>
          <t>Valini Consulting:
Informe o valor da depreciação</t>
        </r>
      </text>
    </comment>
    <comment ref="C15" authorId="0" shapeId="0">
      <text>
        <r>
          <rPr>
            <sz val="9"/>
            <color indexed="81"/>
            <rFont val="Segoe UI"/>
            <family val="2"/>
          </rPr>
          <t>Valini Consulting:
Informe o o valor de capex a ser investido</t>
        </r>
      </text>
    </comment>
    <comment ref="E15" authorId="0" shapeId="0">
      <text>
        <r>
          <rPr>
            <sz val="9"/>
            <color indexed="81"/>
            <rFont val="Segoe UI"/>
            <family val="2"/>
          </rPr>
          <t>Valini Consulting:
Informe o o valor de capex a ser investido</t>
        </r>
      </text>
    </comment>
    <comment ref="C16" authorId="0" shapeId="0">
      <text>
        <r>
          <rPr>
            <sz val="9"/>
            <color indexed="81"/>
            <rFont val="Segoe UI"/>
            <family val="2"/>
          </rPr>
          <t>Valini Consulting:
Informe o valor do percentual de capital de giro sobre a receita a ser investido</t>
        </r>
      </text>
    </comment>
    <comment ref="E16" authorId="0" shapeId="0">
      <text>
        <r>
          <rPr>
            <sz val="9"/>
            <color indexed="81"/>
            <rFont val="Segoe UI"/>
            <family val="2"/>
          </rPr>
          <t>Valini Consulting:
Informe o valor do percentual de capital de giro sobre a receita a ser investido</t>
        </r>
      </text>
    </comment>
    <comment ref="C18" authorId="0" shapeId="0">
      <text>
        <r>
          <rPr>
            <sz val="9"/>
            <color indexed="81"/>
            <rFont val="Segoe UI"/>
            <family val="2"/>
          </rPr>
          <t>Valini Consulting:
informe a taxa de crescimento prevista para os primeiros 5 anos</t>
        </r>
      </text>
    </comment>
    <comment ref="E18" authorId="0" shapeId="0">
      <text>
        <r>
          <rPr>
            <sz val="9"/>
            <color indexed="81"/>
            <rFont val="Segoe UI"/>
            <family val="2"/>
          </rPr>
          <t>Valini Consulting:
informe a taxa de crescimento prevista para os primeiros 5 anos</t>
        </r>
      </text>
    </comment>
    <comment ref="C19" authorId="0" shapeId="0">
      <text>
        <r>
          <rPr>
            <sz val="9"/>
            <color indexed="81"/>
            <rFont val="Segoe UI"/>
            <family val="2"/>
          </rPr>
          <t>Valini Consulting:
Informe a taxa de crescimento da receita para após cinco anos</t>
        </r>
      </text>
    </comment>
    <comment ref="E19" authorId="0" shapeId="0">
      <text>
        <r>
          <rPr>
            <sz val="9"/>
            <color indexed="81"/>
            <rFont val="Segoe UI"/>
            <family val="2"/>
          </rPr>
          <t>Valini Consulting:
Informe a taxa de crescimento da receita para após cinco anos</t>
        </r>
      </text>
    </comment>
    <comment ref="C21" authorId="0" shapeId="0">
      <text>
        <r>
          <rPr>
            <sz val="9"/>
            <color indexed="81"/>
            <rFont val="Segoe UI"/>
            <family val="2"/>
          </rPr>
          <t>Valini Consulting:
Informe o beta da empresa</t>
        </r>
      </text>
    </comment>
    <comment ref="E21" authorId="0" shapeId="0">
      <text>
        <r>
          <rPr>
            <sz val="9"/>
            <color indexed="81"/>
            <rFont val="Segoe UI"/>
            <family val="2"/>
          </rPr>
          <t>Valini Consulting:
Informe o beta da empresa</t>
        </r>
      </text>
    </comment>
    <comment ref="G21" authorId="0" shapeId="0">
      <text>
        <r>
          <rPr>
            <sz val="9"/>
            <color indexed="81"/>
            <rFont val="Segoe UI"/>
            <family val="2"/>
          </rPr>
          <t>Valini Consulting:
Digite a nova taxa de crescimento se a sinergia for por crescimento de receita</t>
        </r>
      </text>
    </comment>
    <comment ref="C24" authorId="0" shapeId="0">
      <text>
        <r>
          <rPr>
            <sz val="9"/>
            <color indexed="81"/>
            <rFont val="Segoe UI"/>
            <family val="2"/>
          </rPr>
          <t>Valini Consulting:
informe a taxa livre de risco</t>
        </r>
      </text>
    </comment>
    <comment ref="C25" authorId="0" shapeId="0">
      <text>
        <r>
          <rPr>
            <sz val="9"/>
            <color indexed="81"/>
            <rFont val="Segoe UI"/>
            <family val="2"/>
          </rPr>
          <t>Valini Consulting:
Informe o prêmio de risco</t>
        </r>
      </text>
    </comment>
    <comment ref="B29" authorId="0" shapeId="0">
      <text>
        <r>
          <rPr>
            <sz val="9"/>
            <color indexed="81"/>
            <rFont val="Segoe UI"/>
            <family val="2"/>
          </rPr>
          <t>Valini Consulting:
Selecione o tipo de simulação</t>
        </r>
      </text>
    </comment>
    <comment ref="G29" authorId="0" shapeId="0">
      <text>
        <r>
          <rPr>
            <sz val="9"/>
            <color indexed="81"/>
            <rFont val="Segoe UI"/>
            <family val="2"/>
          </rPr>
          <t>Valini Consulting:
Digite a nova taxa de crescimento se a sinergia for por crescimento de receita</t>
        </r>
      </text>
    </comment>
    <comment ref="I38" authorId="0" shapeId="0">
      <text>
        <r>
          <rPr>
            <sz val="9"/>
            <color indexed="81"/>
            <rFont val="Segoe UI"/>
            <family val="2"/>
          </rPr>
          <t xml:space="preserve">Valini Consulting:
Ponderado por valores atuais de A e B
</t>
        </r>
      </text>
    </comment>
  </commentList>
</comments>
</file>

<file path=xl/sharedStrings.xml><?xml version="1.0" encoding="utf-8"?>
<sst xmlns="http://schemas.openxmlformats.org/spreadsheetml/2006/main" count="71" uniqueCount="69">
  <si>
    <t>Simular</t>
  </si>
  <si>
    <t>Análise de Sinergia entre Valuation de Empresas</t>
  </si>
  <si>
    <t>Observações</t>
  </si>
  <si>
    <t>Instruções</t>
  </si>
  <si>
    <t>Este modelo do Excel é apenas para fins educacionais e não deve ser usado por nenhum outro motivo. Para atividades profissionais você deverá analisar o contexto em que o material está sendo utilizado e fazer as mudanças necessárias</t>
  </si>
  <si>
    <t>www.valini.com.br</t>
  </si>
  <si>
    <t>A. Avalie cada empresa separadamente, projetando fluxos de caixa livres e valor terminal.</t>
  </si>
  <si>
    <t>B. Avalie a empresa combinada, assumindo nenhuma sinergia. (Adicione os valores presentes para as duas empresas estimadas na etapa A)</t>
  </si>
  <si>
    <t>C. Prepare uma demonstração do fluxo de caixa para a empresa combinada apenas adicionando os itens nas declarações individuais da empresa.</t>
  </si>
  <si>
    <t>D. Avalie de onde virão os ganhos com sinergia. (Maior crescimento da receita ou custos mais baixos)</t>
  </si>
  <si>
    <t>E. Traduza o ganho de sinergia em Reais na declaração combinada. Se as receitas crescerem mais rapidamente por causa da sinergia aplique uma taxa de crescimento mais rápida à receita na declaração combinada. Se os custos forem cortados, mostre as reduções</t>
  </si>
  <si>
    <t>F. Calcule o valor da empresa combinada com as alterações feitas na etapa E.</t>
  </si>
  <si>
    <t>G. Compare com o valor na etapa B. A diferença é o ganho de sinergia. Este é o valor máximo que se deve pagar  como prêmio de aquisição.</t>
  </si>
  <si>
    <t>teste</t>
  </si>
  <si>
    <t>Células editáveis</t>
  </si>
  <si>
    <t>Análise de Sinergia em Valuation</t>
  </si>
  <si>
    <t>Empresa A</t>
  </si>
  <si>
    <t>Empresa B</t>
  </si>
  <si>
    <t>Custo dos Produtos Vendidos sem sinergia</t>
  </si>
  <si>
    <t>Ano</t>
  </si>
  <si>
    <t>Análise Final</t>
  </si>
  <si>
    <t>Informações Econômicas e Financeiras</t>
  </si>
  <si>
    <t>Ganho com a Sinergia</t>
  </si>
  <si>
    <t>Receitas de Vendas Anuais =</t>
  </si>
  <si>
    <t>Valor superior ao que a empresa pode pagar</t>
  </si>
  <si>
    <t>1 - Redução de Custos</t>
  </si>
  <si>
    <t>Custos dos Produtos Vendidos =</t>
  </si>
  <si>
    <t>Premio máximo sobre o preço pago</t>
  </si>
  <si>
    <t>2 - Redução de custos e crescimento de receitas</t>
  </si>
  <si>
    <t>Despesas Fixas =</t>
  </si>
  <si>
    <t>Se a sinergia irá reduzir custos entre com o novo CPV</t>
  </si>
  <si>
    <t>3 - Crescimento de Receitas</t>
  </si>
  <si>
    <t>Imposto de Renda =</t>
  </si>
  <si>
    <t>Juros mensais em R$ =</t>
  </si>
  <si>
    <t>Depreciação em R$ =</t>
  </si>
  <si>
    <t>Investimento em Capex =</t>
  </si>
  <si>
    <t>A taxa de crescimento dos ganhos nos próximos cinco anos sem sinergia é:</t>
  </si>
  <si>
    <t>Capital de Giro como % sobre Receita =</t>
  </si>
  <si>
    <t xml:space="preserve">Projeção de crescimento em Receitas </t>
  </si>
  <si>
    <t>Expectativa de crescimento até 5 anos =</t>
  </si>
  <si>
    <t>Expectativa de crescimento após 5 anos =</t>
  </si>
  <si>
    <t>Se a sinergia for aumentar receitas informe o percentual de incremento</t>
  </si>
  <si>
    <t>Análise de Risco</t>
  </si>
  <si>
    <t>Beta da empresa =</t>
  </si>
  <si>
    <t>Informações gerais</t>
  </si>
  <si>
    <t>Espera-se que a taxa de crescimento após o ano 5 seja de:</t>
  </si>
  <si>
    <t xml:space="preserve">Taxa livre de risco = </t>
  </si>
  <si>
    <t>Prêmio de risco sobre taxa livre de risco</t>
  </si>
  <si>
    <t>Tipo de Benefício de Sinergia</t>
  </si>
  <si>
    <t>Se a sinergia for aumentar  a tx de crescimento, insira a nova taxa de crescimento</t>
  </si>
  <si>
    <t>Análise da Sinergia</t>
  </si>
  <si>
    <t>Emprea A + B</t>
  </si>
  <si>
    <t>Sinergia de A e B</t>
  </si>
  <si>
    <t>Fluxo de Caixa para o acionista</t>
  </si>
  <si>
    <t>Taxa de crescimento para os primeiros 5 anos</t>
  </si>
  <si>
    <t>Taxa de crescimento para os próximos 5 anos</t>
  </si>
  <si>
    <t>Beta</t>
  </si>
  <si>
    <t>Taxa de retorno requerida</t>
  </si>
  <si>
    <t>Taxa livre de risco</t>
  </si>
  <si>
    <t xml:space="preserve">Ano </t>
  </si>
  <si>
    <r>
      <t xml:space="preserve">FCF </t>
    </r>
    <r>
      <rPr>
        <b/>
        <i/>
        <u/>
        <sz val="12"/>
        <color indexed="9"/>
        <rFont val="Calibri"/>
        <family val="2"/>
      </rPr>
      <t>A</t>
    </r>
  </si>
  <si>
    <r>
      <t>Val Term</t>
    </r>
    <r>
      <rPr>
        <b/>
        <i/>
        <u/>
        <sz val="12"/>
        <color indexed="9"/>
        <rFont val="Calibri"/>
        <family val="2"/>
      </rPr>
      <t xml:space="preserve"> A</t>
    </r>
  </si>
  <si>
    <t>FCF B</t>
  </si>
  <si>
    <r>
      <t>Val Term</t>
    </r>
    <r>
      <rPr>
        <b/>
        <i/>
        <u/>
        <sz val="12"/>
        <color indexed="9"/>
        <rFont val="Calibri"/>
        <family val="2"/>
      </rPr>
      <t xml:space="preserve"> B</t>
    </r>
  </si>
  <si>
    <t>FCF (A+B)</t>
  </si>
  <si>
    <t>Val Term (A+B)</t>
  </si>
  <si>
    <t>FCF (A+B:S)</t>
  </si>
  <si>
    <t>Val Term (A+B:S)</t>
  </si>
  <si>
    <t>Valor Presente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</si>
</sst>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7" formatCode="&quot;$&quot;#,##0.00_);[Red]\(&quot;$&quot;#,##0.00\)"/>
    <numFmt numFmtId="175" formatCode="#,##0.00_ ;[Red]\-#,##0.00\ "/>
  </numFmts>
  <fonts count="26">
    <font>
      <sz val="10"/>
      <name val="Geneva"/>
    </font>
    <font>
      <sz val="10"/>
      <name val="Geneva"/>
    </font>
    <font>
      <sz val="10"/>
      <name val="Segoe U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9"/>
      <color indexed="81"/>
      <name val="Segoe UI"/>
      <family val="2"/>
    </font>
    <font>
      <b/>
      <i/>
      <sz val="12"/>
      <color indexed="9"/>
      <name val="Calibri"/>
      <family val="2"/>
    </font>
    <font>
      <b/>
      <i/>
      <u/>
      <sz val="12"/>
      <color indexed="9"/>
      <name val="Calibri"/>
      <family val="2"/>
    </font>
    <font>
      <sz val="21"/>
      <color indexed="63"/>
      <name val="Arial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20"/>
      <color indexed="42"/>
      <name val="Agency FB"/>
      <family val="2"/>
    </font>
    <font>
      <sz val="20"/>
      <color indexed="42"/>
      <name val="Agency FB"/>
      <family val="2"/>
    </font>
    <font>
      <sz val="20"/>
      <name val="Geneva"/>
    </font>
    <font>
      <sz val="11"/>
      <color theme="1"/>
      <name val="Calibri"/>
      <family val="2"/>
      <scheme val="minor"/>
    </font>
    <font>
      <u/>
      <sz val="10"/>
      <color theme="10"/>
      <name val="Geneva"/>
    </font>
    <font>
      <sz val="20"/>
      <color indexed="42"/>
      <name val="Calibri"/>
      <family val="2"/>
      <scheme val="minor"/>
    </font>
    <font>
      <sz val="14"/>
      <color indexed="42"/>
      <name val="Calibri"/>
      <family val="2"/>
      <scheme val="minor"/>
    </font>
    <font>
      <sz val="20"/>
      <color theme="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10" fontId="3" fillId="2" borderId="1" xfId="2" applyNumberFormat="1" applyFont="1" applyFill="1" applyBorder="1" applyAlignment="1">
      <alignment horizontal="center"/>
    </xf>
    <xf numFmtId="3" fontId="4" fillId="0" borderId="0" xfId="5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8" fontId="3" fillId="3" borderId="0" xfId="2" applyNumberFormat="1" applyFont="1" applyFill="1" applyBorder="1" applyAlignment="1">
      <alignment horizontal="center"/>
    </xf>
    <xf numFmtId="8" fontId="3" fillId="3" borderId="1" xfId="2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2" fillId="0" borderId="0" xfId="0" applyFont="1"/>
    <xf numFmtId="0" fontId="4" fillId="3" borderId="3" xfId="0" applyFont="1" applyFill="1" applyBorder="1" applyAlignment="1" applyProtection="1">
      <alignment horizontal="left"/>
      <protection locked="0"/>
    </xf>
    <xf numFmtId="8" fontId="4" fillId="0" borderId="0" xfId="0" applyNumberFormat="1" applyFont="1" applyAlignment="1">
      <alignment horizontal="center"/>
    </xf>
    <xf numFmtId="8" fontId="13" fillId="3" borderId="4" xfId="2" applyNumberFormat="1" applyFont="1" applyFill="1" applyBorder="1" applyAlignment="1" applyProtection="1">
      <alignment horizontal="center"/>
      <protection locked="0"/>
    </xf>
    <xf numFmtId="10" fontId="13" fillId="3" borderId="4" xfId="2" applyNumberFormat="1" applyFont="1" applyFill="1" applyBorder="1" applyAlignment="1" applyProtection="1">
      <alignment horizontal="center"/>
      <protection locked="0"/>
    </xf>
    <xf numFmtId="10" fontId="13" fillId="3" borderId="4" xfId="0" applyNumberFormat="1" applyFont="1" applyFill="1" applyBorder="1" applyAlignment="1" applyProtection="1">
      <alignment horizontal="center"/>
      <protection locked="0"/>
    </xf>
    <xf numFmtId="175" fontId="13" fillId="3" borderId="4" xfId="0" applyNumberFormat="1" applyFont="1" applyFill="1" applyBorder="1" applyAlignment="1" applyProtection="1">
      <alignment horizontal="center"/>
      <protection locked="0"/>
    </xf>
    <xf numFmtId="3" fontId="14" fillId="3" borderId="4" xfId="5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17" fillId="4" borderId="0" xfId="0" applyFont="1" applyFill="1" applyAlignment="1">
      <alignment horizontal="centerContinuous"/>
    </xf>
    <xf numFmtId="0" fontId="15" fillId="4" borderId="0" xfId="0" applyFont="1" applyFill="1" applyAlignment="1">
      <alignment horizontal="centerContinuous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Continuous"/>
    </xf>
    <xf numFmtId="0" fontId="10" fillId="4" borderId="5" xfId="0" applyFont="1" applyFill="1" applyBorder="1" applyAlignment="1">
      <alignment horizontal="centerContinuous"/>
    </xf>
    <xf numFmtId="0" fontId="10" fillId="4" borderId="6" xfId="0" applyFont="1" applyFill="1" applyBorder="1" applyAlignment="1">
      <alignment horizontal="centerContinuous"/>
    </xf>
    <xf numFmtId="0" fontId="10" fillId="4" borderId="7" xfId="0" applyFont="1" applyFill="1" applyBorder="1" applyAlignment="1">
      <alignment horizontal="centerContinuous"/>
    </xf>
    <xf numFmtId="0" fontId="4" fillId="0" borderId="8" xfId="0" applyFont="1" applyBorder="1" applyAlignment="1">
      <alignment horizontal="left"/>
    </xf>
    <xf numFmtId="8" fontId="4" fillId="0" borderId="9" xfId="2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8" fontId="4" fillId="0" borderId="11" xfId="2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0" fontId="4" fillId="0" borderId="14" xfId="4" applyNumberFormat="1" applyFont="1" applyBorder="1" applyAlignment="1">
      <alignment horizontal="center"/>
    </xf>
    <xf numFmtId="0" fontId="7" fillId="4" borderId="0" xfId="0" applyFont="1" applyFill="1" applyAlignment="1"/>
    <xf numFmtId="0" fontId="8" fillId="4" borderId="0" xfId="0" applyFont="1" applyFill="1" applyAlignment="1">
      <alignment horizontal="centerContinuous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8" fontId="3" fillId="4" borderId="0" xfId="0" applyNumberFormat="1" applyFont="1" applyFill="1" applyBorder="1" applyAlignment="1">
      <alignment horizontal="center"/>
    </xf>
    <xf numFmtId="0" fontId="20" fillId="5" borderId="0" xfId="0" applyFont="1" applyFill="1"/>
    <xf numFmtId="0" fontId="20" fillId="5" borderId="0" xfId="0" applyFont="1" applyFill="1" applyAlignment="1">
      <alignment horizontal="centerContinuous"/>
    </xf>
    <xf numFmtId="0" fontId="18" fillId="5" borderId="0" xfId="3" applyFont="1" applyFill="1" applyProtection="1">
      <protection locked="0"/>
    </xf>
    <xf numFmtId="0" fontId="19" fillId="5" borderId="0" xfId="3" applyFont="1" applyFill="1"/>
    <xf numFmtId="0" fontId="19" fillId="5" borderId="0" xfId="3" applyFont="1" applyFill="1" applyAlignment="1">
      <alignment horizontal="left" wrapText="1"/>
    </xf>
    <xf numFmtId="0" fontId="19" fillId="5" borderId="0" xfId="3" applyFont="1" applyFill="1" applyProtection="1">
      <protection locked="0"/>
    </xf>
    <xf numFmtId="0" fontId="23" fillId="5" borderId="0" xfId="3" applyFont="1" applyFill="1"/>
    <xf numFmtId="0" fontId="24" fillId="5" borderId="0" xfId="3" applyFont="1" applyFill="1" applyAlignment="1">
      <alignment horizontal="center" wrapText="1"/>
    </xf>
    <xf numFmtId="0" fontId="25" fillId="5" borderId="0" xfId="0" applyFont="1" applyFill="1" applyAlignment="1">
      <alignment horizontal="centerContinuous"/>
    </xf>
    <xf numFmtId="0" fontId="22" fillId="5" borderId="0" xfId="1" applyFill="1"/>
  </cellXfs>
  <cellStyles count="6">
    <cellStyle name="Hiperlink" xfId="1" builtinId="8"/>
    <cellStyle name="Moeda" xfId="2" builtinId="4"/>
    <cellStyle name="Normal" xfId="0" builtinId="0"/>
    <cellStyle name="Normal 2 2 2" xfId="3"/>
    <cellStyle name="Porcentagem" xfId="4" builtinId="5"/>
    <cellStyle name="Vírgula" xfId="5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An&#225;lise de Sinergia'!A1"/><Relationship Id="rId1" Type="http://schemas.openxmlformats.org/officeDocument/2006/relationships/image" Target="../media/image1.png"/><Relationship Id="rId4" Type="http://schemas.openxmlformats.org/officeDocument/2006/relationships/hyperlink" Target="#Instru&#231;&#245;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19050</xdr:rowOff>
    </xdr:to>
    <xdr:pic>
      <xdr:nvPicPr>
        <xdr:cNvPr id="1043" name="Imagem 2">
          <a:extLst>
            <a:ext uri="{FF2B5EF4-FFF2-40B4-BE49-F238E27FC236}">
              <a16:creationId xmlns:a16="http://schemas.microsoft.com/office/drawing/2014/main" id="{8E509611-7F56-4CDB-B382-E7A3D840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304800</xdr:colOff>
      <xdr:row>6</xdr:row>
      <xdr:rowOff>104775</xdr:rowOff>
    </xdr:from>
    <xdr:to>
      <xdr:col>14</xdr:col>
      <xdr:colOff>266700</xdr:colOff>
      <xdr:row>8</xdr:row>
      <xdr:rowOff>133350</xdr:rowOff>
    </xdr:to>
    <xdr:pic>
      <xdr:nvPicPr>
        <xdr:cNvPr id="5" name="Gráfic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88719-4CEC-45AA-8B61-24115699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0478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361950</xdr:colOff>
      <xdr:row>10</xdr:row>
      <xdr:rowOff>38100</xdr:rowOff>
    </xdr:from>
    <xdr:to>
      <xdr:col>14</xdr:col>
      <xdr:colOff>323850</xdr:colOff>
      <xdr:row>10</xdr:row>
      <xdr:rowOff>733425</xdr:rowOff>
    </xdr:to>
    <xdr:pic>
      <xdr:nvPicPr>
        <xdr:cNvPr id="6" name="Gráfico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80DCCF-9C8B-4DDA-A541-D000872C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33051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66675</xdr:rowOff>
    </xdr:to>
    <xdr:pic>
      <xdr:nvPicPr>
        <xdr:cNvPr id="2060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71C47-6902-4EC8-8054-9911CFDA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85725</xdr:colOff>
      <xdr:row>3</xdr:row>
      <xdr:rowOff>95250</xdr:rowOff>
    </xdr:to>
    <xdr:pic>
      <xdr:nvPicPr>
        <xdr:cNvPr id="2061" name="Gráfic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07CD47-FDBB-45D6-AB23-D09E82AA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1819275</xdr:colOff>
      <xdr:row>3</xdr:row>
      <xdr:rowOff>66675</xdr:rowOff>
    </xdr:to>
    <xdr:pic>
      <xdr:nvPicPr>
        <xdr:cNvPr id="3209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A313D-EA82-4113-B17A-D4C84CF1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81927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695325</xdr:colOff>
      <xdr:row>3</xdr:row>
      <xdr:rowOff>95250</xdr:rowOff>
    </xdr:to>
    <xdr:pic>
      <xdr:nvPicPr>
        <xdr:cNvPr id="3210" name="Gráfic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DFA61-BA59-4CF9-8148-E4320478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ini.com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14"/>
  <sheetViews>
    <sheetView showGridLines="0" showRowColHeaders="0" showZeros="0" tabSelected="1" workbookViewId="0">
      <selection activeCell="R10" sqref="R10"/>
    </sheetView>
  </sheetViews>
  <sheetFormatPr defaultRowHeight="25.5"/>
  <cols>
    <col min="1" max="4" width="9.140625" style="57"/>
    <col min="5" max="5" width="44.140625" style="57" customWidth="1"/>
    <col min="6" max="13" width="9.140625" style="57"/>
    <col min="14" max="14" width="11" style="57" customWidth="1"/>
    <col min="15" max="16384" width="9.140625" style="57"/>
  </cols>
  <sheetData>
    <row r="6" spans="3:15">
      <c r="N6" s="65" t="s">
        <v>0</v>
      </c>
      <c r="O6" s="58"/>
    </row>
    <row r="7" spans="3:15" ht="27">
      <c r="C7" s="59" t="s">
        <v>1</v>
      </c>
      <c r="D7" s="60"/>
      <c r="E7" s="60"/>
      <c r="F7" s="60"/>
      <c r="G7" s="60"/>
      <c r="H7" s="60"/>
    </row>
    <row r="8" spans="3:15">
      <c r="C8" s="60"/>
      <c r="D8" s="60"/>
      <c r="E8" s="60"/>
      <c r="F8" s="60"/>
      <c r="G8" s="60"/>
      <c r="H8" s="60"/>
    </row>
    <row r="9" spans="3:15">
      <c r="C9" s="60"/>
      <c r="D9" s="60"/>
      <c r="E9" s="60"/>
      <c r="F9" s="60"/>
      <c r="G9" s="60"/>
      <c r="H9" s="60"/>
    </row>
    <row r="10" spans="3:15" ht="26.25" customHeight="1">
      <c r="C10" s="63" t="s">
        <v>2</v>
      </c>
      <c r="D10" s="63"/>
      <c r="E10" s="63"/>
      <c r="F10" s="63"/>
      <c r="G10" s="60"/>
      <c r="H10" s="60"/>
      <c r="N10" s="65" t="s">
        <v>3</v>
      </c>
      <c r="O10" s="58"/>
    </row>
    <row r="11" spans="3:15" ht="102" customHeight="1">
      <c r="C11" s="64" t="s">
        <v>4</v>
      </c>
      <c r="D11" s="64"/>
      <c r="E11" s="64"/>
      <c r="F11" s="64"/>
      <c r="G11" s="61"/>
      <c r="H11" s="61"/>
    </row>
    <row r="12" spans="3:15">
      <c r="C12" s="62"/>
      <c r="D12" s="60"/>
      <c r="E12" s="60"/>
      <c r="F12" s="60"/>
      <c r="G12" s="60"/>
      <c r="H12" s="60"/>
    </row>
    <row r="13" spans="3:15">
      <c r="C13" s="60"/>
      <c r="D13" s="60"/>
      <c r="E13" s="60"/>
      <c r="F13" s="60"/>
      <c r="G13" s="60"/>
      <c r="H13" s="60"/>
    </row>
    <row r="14" spans="3:15">
      <c r="C14" s="66" t="s">
        <v>5</v>
      </c>
      <c r="D14" s="60"/>
      <c r="E14" s="60"/>
      <c r="F14" s="60"/>
      <c r="G14" s="60"/>
      <c r="H14" s="60"/>
    </row>
  </sheetData>
  <sheetProtection algorithmName="SHA-512" hashValue="f+b0rtIIz5y5AJwlT0O2MzbRY6RX+D16pDzYeSdLj4CMnn5wesCDB2JqPbF1uT+mwUiDDvUJRY5owsq9MYpPMg==" saltValue="plRDA7UqgyzzY6NFtvQ2zg==" spinCount="100000" sheet="1" objects="1" scenarios="1"/>
  <mergeCells count="1">
    <mergeCell ref="C11:F11"/>
  </mergeCells>
  <hyperlinks>
    <hyperlink ref="C14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2"/>
  <sheetViews>
    <sheetView showGridLines="0" showRowColHeaders="0" workbookViewId="0"/>
  </sheetViews>
  <sheetFormatPr defaultRowHeight="15.75"/>
  <cols>
    <col min="1" max="16384" width="9.140625" style="36"/>
  </cols>
  <sheetData>
    <row r="5" spans="2:17"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2:17">
      <c r="B6" s="36" t="s">
        <v>6</v>
      </c>
    </row>
    <row r="7" spans="2:17">
      <c r="B7" s="36" t="s">
        <v>7</v>
      </c>
    </row>
    <row r="8" spans="2:17">
      <c r="B8" s="36" t="s">
        <v>8</v>
      </c>
    </row>
    <row r="9" spans="2:17">
      <c r="B9" s="36" t="s">
        <v>9</v>
      </c>
    </row>
    <row r="10" spans="2:17" ht="50.25" customHeight="1">
      <c r="B10" s="37" t="s">
        <v>10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2:17">
      <c r="B11" s="36" t="s">
        <v>11</v>
      </c>
    </row>
    <row r="12" spans="2:17">
      <c r="B12" s="36" t="s">
        <v>12</v>
      </c>
    </row>
  </sheetData>
  <sheetProtection algorithmName="SHA-512" hashValue="CZO+XxDZVWz/ZYRAm9he5ozcjp28gcdZP5OqjJ2dkBvNWzyras/GYAfNX5DeXNmc6wBMETBug067MIY3okQuEQ==" saltValue="jz7SAwqCMO2SWxIlKAKSE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68"/>
  <sheetViews>
    <sheetView showGridLines="0" showRowColHeaders="0" workbookViewId="0"/>
  </sheetViews>
  <sheetFormatPr defaultColWidth="12.42578125" defaultRowHeight="15.75"/>
  <cols>
    <col min="1" max="1" width="2.42578125" style="3" customWidth="1"/>
    <col min="2" max="2" width="51.7109375" style="3" customWidth="1"/>
    <col min="3" max="3" width="12" style="3" customWidth="1"/>
    <col min="4" max="4" width="12.85546875" style="3" customWidth="1"/>
    <col min="5" max="5" width="12.5703125" style="3" customWidth="1"/>
    <col min="6" max="6" width="12.7109375" style="3" customWidth="1"/>
    <col min="7" max="7" width="14.140625" style="3" customWidth="1"/>
    <col min="8" max="8" width="12.85546875" style="3" customWidth="1"/>
    <col min="9" max="9" width="17.5703125" style="3" customWidth="1"/>
    <col min="10" max="10" width="21" style="3" customWidth="1"/>
    <col min="11" max="11" width="4.28515625" style="3" customWidth="1"/>
    <col min="12" max="12" width="12.42578125" style="3"/>
    <col min="13" max="13" width="5.42578125" style="3" customWidth="1"/>
    <col min="14" max="14" width="23" style="3" customWidth="1"/>
    <col min="15" max="16384" width="12.42578125" style="3"/>
  </cols>
  <sheetData>
    <row r="1" spans="2:34">
      <c r="L1" s="35" t="s">
        <v>13</v>
      </c>
      <c r="M1" s="3" t="s">
        <v>14</v>
      </c>
    </row>
    <row r="5" spans="2:34">
      <c r="B5" s="39" t="s">
        <v>15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2:34" ht="20.100000000000001" customHeight="1" thickBot="1">
      <c r="C6" s="2"/>
      <c r="D6" s="2"/>
      <c r="E6" s="2"/>
    </row>
    <row r="7" spans="2:34" ht="20.100000000000001" customHeight="1" thickBot="1">
      <c r="B7" s="4"/>
      <c r="C7" s="40" t="s">
        <v>16</v>
      </c>
      <c r="E7" s="40" t="s">
        <v>17</v>
      </c>
      <c r="G7" s="41" t="s">
        <v>18</v>
      </c>
      <c r="H7" s="41"/>
      <c r="I7" s="41"/>
      <c r="J7" s="41"/>
      <c r="L7" s="40" t="s">
        <v>19</v>
      </c>
      <c r="N7" s="42" t="s">
        <v>20</v>
      </c>
      <c r="O7" s="43"/>
      <c r="P7" s="43"/>
      <c r="Q7" s="44"/>
      <c r="AH7" s="8"/>
    </row>
    <row r="8" spans="2:34" ht="20.100000000000001" customHeight="1" thickTop="1">
      <c r="B8" s="17" t="s">
        <v>21</v>
      </c>
      <c r="L8" s="35">
        <v>2020</v>
      </c>
      <c r="N8" s="45" t="s">
        <v>22</v>
      </c>
      <c r="O8" s="13"/>
      <c r="P8" s="13"/>
      <c r="Q8" s="46">
        <f>J48-H48</f>
        <v>245.71832685831305</v>
      </c>
    </row>
    <row r="9" spans="2:34" ht="20.100000000000001" customHeight="1">
      <c r="B9" s="11" t="s">
        <v>23</v>
      </c>
      <c r="C9" s="31">
        <v>1000</v>
      </c>
      <c r="E9" s="31">
        <v>1200</v>
      </c>
      <c r="G9" s="18">
        <f>(C10*C9+E10*E9)/(C9+E9)</f>
        <v>0.7</v>
      </c>
      <c r="L9" s="35">
        <v>2021</v>
      </c>
      <c r="N9" s="47" t="s">
        <v>24</v>
      </c>
      <c r="O9" s="14"/>
      <c r="P9" s="14"/>
      <c r="Q9" s="48">
        <f>F48+Q8</f>
        <v>1342.9838056606955</v>
      </c>
      <c r="AH9" s="3" t="s">
        <v>25</v>
      </c>
    </row>
    <row r="10" spans="2:34" ht="20.100000000000001" customHeight="1" thickBot="1">
      <c r="B10" s="11" t="s">
        <v>26</v>
      </c>
      <c r="C10" s="32">
        <v>0.7</v>
      </c>
      <c r="E10" s="32">
        <v>0.7</v>
      </c>
      <c r="L10" s="35">
        <v>2022</v>
      </c>
      <c r="N10" s="49" t="s">
        <v>27</v>
      </c>
      <c r="O10" s="50"/>
      <c r="P10" s="50"/>
      <c r="Q10" s="51">
        <f>Q8/F48</f>
        <v>0.22393698845470281</v>
      </c>
      <c r="AH10" s="3" t="s">
        <v>28</v>
      </c>
    </row>
    <row r="11" spans="2:34" ht="20.100000000000001" customHeight="1">
      <c r="B11" s="11" t="s">
        <v>29</v>
      </c>
      <c r="C11" s="31"/>
      <c r="E11" s="31"/>
      <c r="G11" s="41" t="s">
        <v>30</v>
      </c>
      <c r="H11" s="41"/>
      <c r="I11" s="41"/>
      <c r="J11" s="41"/>
      <c r="L11" s="35">
        <v>2023</v>
      </c>
      <c r="AH11" s="3" t="s">
        <v>31</v>
      </c>
    </row>
    <row r="12" spans="2:34" ht="20.100000000000001" customHeight="1">
      <c r="B12" s="11" t="s">
        <v>32</v>
      </c>
      <c r="C12" s="33">
        <v>0.35</v>
      </c>
      <c r="E12" s="33">
        <v>0.35</v>
      </c>
      <c r="L12" s="35">
        <v>2024</v>
      </c>
      <c r="AH12" s="7">
        <f>IF(AH9=B29,1,IF(AH10=B29,2,3))</f>
        <v>3</v>
      </c>
    </row>
    <row r="13" spans="2:34" ht="20.100000000000001" customHeight="1">
      <c r="B13" s="11" t="s">
        <v>33</v>
      </c>
      <c r="C13" s="31">
        <v>100</v>
      </c>
      <c r="E13" s="31">
        <v>200</v>
      </c>
      <c r="G13" s="32">
        <v>0</v>
      </c>
    </row>
    <row r="14" spans="2:34" ht="20.100000000000001" customHeight="1">
      <c r="B14" s="11" t="s">
        <v>34</v>
      </c>
      <c r="C14" s="31">
        <v>50</v>
      </c>
      <c r="E14" s="31">
        <v>100</v>
      </c>
    </row>
    <row r="15" spans="2:34" ht="20.100000000000001" customHeight="1">
      <c r="B15" s="11" t="s">
        <v>35</v>
      </c>
      <c r="C15" s="31">
        <v>75</v>
      </c>
      <c r="E15" s="31">
        <v>100</v>
      </c>
      <c r="G15" s="41" t="s">
        <v>36</v>
      </c>
      <c r="H15" s="41"/>
      <c r="I15" s="41"/>
      <c r="J15" s="41"/>
      <c r="K15" s="41"/>
      <c r="L15" s="41"/>
    </row>
    <row r="16" spans="2:34" ht="19.5" customHeight="1">
      <c r="B16" s="11" t="s">
        <v>37</v>
      </c>
      <c r="C16" s="33">
        <v>0.05</v>
      </c>
      <c r="E16" s="33">
        <v>0.1</v>
      </c>
    </row>
    <row r="17" spans="2:15" ht="20.100000000000001" customHeight="1">
      <c r="B17" s="17" t="s">
        <v>38</v>
      </c>
      <c r="C17" s="5"/>
      <c r="E17" s="5"/>
      <c r="G17" s="18">
        <f>C18*(C35/(C35+E35))+E18*(E35/(C35+E35))</f>
        <v>5.000000000000001E-2</v>
      </c>
    </row>
    <row r="18" spans="2:15" ht="19.5" customHeight="1">
      <c r="B18" s="11" t="s">
        <v>39</v>
      </c>
      <c r="C18" s="33">
        <v>0.05</v>
      </c>
      <c r="E18" s="33">
        <v>0.05</v>
      </c>
    </row>
    <row r="19" spans="2:15" ht="20.100000000000001" customHeight="1">
      <c r="B19" s="11" t="s">
        <v>40</v>
      </c>
      <c r="C19" s="33">
        <v>0.06</v>
      </c>
      <c r="E19" s="33">
        <v>0.04</v>
      </c>
      <c r="G19" s="41" t="s">
        <v>41</v>
      </c>
      <c r="H19" s="41"/>
      <c r="I19" s="41"/>
      <c r="J19" s="41"/>
      <c r="K19" s="41"/>
      <c r="L19" s="41"/>
    </row>
    <row r="20" spans="2:15">
      <c r="B20" s="17" t="s">
        <v>42</v>
      </c>
      <c r="C20" s="5"/>
      <c r="E20" s="5"/>
    </row>
    <row r="21" spans="2:15" ht="20.100000000000001" customHeight="1">
      <c r="B21" s="11" t="s">
        <v>43</v>
      </c>
      <c r="C21" s="34">
        <v>1.1000000000000001</v>
      </c>
      <c r="E21" s="34">
        <v>1.4</v>
      </c>
      <c r="G21" s="32">
        <v>0.1</v>
      </c>
    </row>
    <row r="22" spans="2:15">
      <c r="C22" s="5"/>
    </row>
    <row r="23" spans="2:15" ht="20.100000000000001" customHeight="1">
      <c r="B23" s="17" t="s">
        <v>44</v>
      </c>
      <c r="C23" s="5"/>
      <c r="E23" s="16"/>
      <c r="G23" s="52" t="s">
        <v>45</v>
      </c>
      <c r="H23" s="52"/>
      <c r="I23" s="52"/>
      <c r="J23" s="52"/>
      <c r="K23" s="52"/>
      <c r="L23" s="52"/>
    </row>
    <row r="24" spans="2:15" ht="20.100000000000001" customHeight="1">
      <c r="B24" s="11" t="s">
        <v>46</v>
      </c>
      <c r="C24" s="33">
        <v>0.06</v>
      </c>
    </row>
    <row r="25" spans="2:15" ht="20.100000000000001" customHeight="1">
      <c r="B25" s="11" t="s">
        <v>47</v>
      </c>
      <c r="C25" s="33">
        <v>5.5E-2</v>
      </c>
      <c r="G25" s="18">
        <f>C37*(C35*(1+C36)^5)/(C35*(1+C36)^5+E35*(1+E36)^5)+E37*(E35*(1+E36)^5)/(C35*(1+C36)^5+E35*(1+E36)^5)</f>
        <v>5.0215690922019426E-2</v>
      </c>
    </row>
    <row r="26" spans="2:15">
      <c r="O26" s="1"/>
    </row>
    <row r="27" spans="2:15" ht="20.100000000000001" customHeight="1">
      <c r="B27" s="40" t="s">
        <v>48</v>
      </c>
      <c r="G27" s="41" t="s">
        <v>49</v>
      </c>
      <c r="H27" s="41"/>
      <c r="I27" s="41"/>
      <c r="J27" s="41"/>
      <c r="K27" s="41"/>
      <c r="L27" s="41"/>
    </row>
    <row r="29" spans="2:15" ht="20.100000000000001" customHeight="1">
      <c r="B29" s="29" t="s">
        <v>31</v>
      </c>
      <c r="C29" s="8"/>
      <c r="D29" s="8"/>
      <c r="E29" s="8"/>
      <c r="G29" s="32">
        <v>0.04</v>
      </c>
    </row>
    <row r="30" spans="2:15">
      <c r="D30" s="8"/>
      <c r="E30" s="8"/>
    </row>
    <row r="32" spans="2:15" ht="20.100000000000001" customHeight="1">
      <c r="B32" s="53" t="s">
        <v>50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6" s="10" customFormat="1" ht="20.100000000000001" customHeight="1">
      <c r="B33" s="9"/>
    </row>
    <row r="34" spans="2:16" s="10" customFormat="1" ht="20.100000000000001" customHeight="1">
      <c r="B34" s="9"/>
      <c r="C34" s="40" t="str">
        <f>+C7</f>
        <v>Empresa A</v>
      </c>
      <c r="D34" s="3"/>
      <c r="E34" s="40" t="str">
        <f>+E7</f>
        <v>Empresa B</v>
      </c>
      <c r="F34" s="6"/>
      <c r="G34" s="40" t="s">
        <v>51</v>
      </c>
      <c r="H34" s="6"/>
      <c r="I34" s="40" t="s">
        <v>52</v>
      </c>
    </row>
    <row r="35" spans="2:16" s="6" customFormat="1" ht="20.100000000000001" customHeight="1">
      <c r="B35" s="9" t="s">
        <v>53</v>
      </c>
      <c r="C35" s="22">
        <f>(C9*(1-C10)-C13-C11)*(1-C12)+C14-C15-C16*(C9-C9/(1+C18))</f>
        <v>102.61904761904765</v>
      </c>
      <c r="D35" s="10"/>
      <c r="E35" s="22">
        <f>(E9*(1-E10)-E13-E11)*(1-E12)+E14-E15-E16*(E9-E9/(1+E18))</f>
        <v>98.285714285714349</v>
      </c>
      <c r="G35" s="22">
        <f>C35+E35</f>
        <v>200.90476190476198</v>
      </c>
      <c r="I35" s="22">
        <f>IF(AH12&lt;3,((C9+E9)*(1-G13)-(C13+E13))*(1-(C12+E12)/2)+(C14+E14)-(C15+E15)-(C9-C9/(1+C18))*C16-(E9-E9/(1+E18))*E16,C35+E35)</f>
        <v>200.90476190476198</v>
      </c>
    </row>
    <row r="36" spans="2:16" s="6" customFormat="1" ht="20.100000000000001" customHeight="1">
      <c r="B36" s="9" t="s">
        <v>54</v>
      </c>
      <c r="C36" s="23">
        <f>C18</f>
        <v>0.05</v>
      </c>
      <c r="D36" s="10"/>
      <c r="E36" s="23">
        <f>E18</f>
        <v>0.05</v>
      </c>
      <c r="G36" s="23">
        <f>G17</f>
        <v>5.000000000000001E-2</v>
      </c>
      <c r="I36" s="23">
        <f>IF(AH12&gt;1,G21,G17)</f>
        <v>0.1</v>
      </c>
    </row>
    <row r="37" spans="2:16" s="6" customFormat="1" ht="20.100000000000001" customHeight="1">
      <c r="B37" s="9" t="s">
        <v>55</v>
      </c>
      <c r="C37" s="23">
        <f>C19</f>
        <v>0.06</v>
      </c>
      <c r="D37" s="10"/>
      <c r="E37" s="23">
        <f>E19</f>
        <v>0.04</v>
      </c>
      <c r="G37" s="23">
        <f>G25</f>
        <v>5.0215690922019426E-2</v>
      </c>
      <c r="I37" s="23">
        <f>IF(AH12&gt;1,G29,G25)</f>
        <v>0.04</v>
      </c>
    </row>
    <row r="38" spans="2:16" s="6" customFormat="1" ht="20.100000000000001" customHeight="1">
      <c r="B38" s="9" t="s">
        <v>56</v>
      </c>
      <c r="C38" s="24">
        <f>C21</f>
        <v>1.1000000000000001</v>
      </c>
      <c r="D38" s="10"/>
      <c r="E38" s="24">
        <f>E21</f>
        <v>1.4</v>
      </c>
      <c r="G38" s="24">
        <f>C38*(D48/(D48+F48))+E38*(F48/(D48+F48))</f>
        <v>1.2167125156845704</v>
      </c>
      <c r="I38" s="24">
        <f>G38</f>
        <v>1.2167125156845704</v>
      </c>
    </row>
    <row r="39" spans="2:16" s="6" customFormat="1" ht="20.100000000000001" customHeight="1">
      <c r="B39" s="9" t="s">
        <v>57</v>
      </c>
      <c r="C39" s="25">
        <f>$C$24+C38*$C$25</f>
        <v>0.1205</v>
      </c>
      <c r="D39" s="10"/>
      <c r="E39" s="25">
        <f>$C$24+E38*$C$25</f>
        <v>0.13700000000000001</v>
      </c>
      <c r="G39" s="25">
        <f>$C$24+G38*$C$25</f>
        <v>0.12691918836265137</v>
      </c>
      <c r="I39" s="25">
        <f>$C$24+I38*$C$25</f>
        <v>0.12691918836265137</v>
      </c>
    </row>
    <row r="40" spans="2:16" s="6" customFormat="1" ht="20.100000000000001" customHeight="1">
      <c r="B40" s="9" t="s">
        <v>58</v>
      </c>
      <c r="C40" s="25">
        <f>C24</f>
        <v>0.06</v>
      </c>
      <c r="D40" s="10"/>
    </row>
    <row r="41" spans="2:16" s="6" customFormat="1" ht="20.100000000000001" customHeight="1"/>
    <row r="42" spans="2:16" s="10" customFormat="1" ht="20.100000000000001" customHeight="1">
      <c r="B42" s="54" t="s">
        <v>59</v>
      </c>
      <c r="C42" s="54" t="s">
        <v>60</v>
      </c>
      <c r="D42" s="54" t="s">
        <v>61</v>
      </c>
      <c r="E42" s="55" t="s">
        <v>62</v>
      </c>
      <c r="F42" s="54" t="s">
        <v>63</v>
      </c>
      <c r="G42" s="54" t="s">
        <v>64</v>
      </c>
      <c r="H42" s="54" t="s">
        <v>65</v>
      </c>
      <c r="I42" s="54" t="s">
        <v>66</v>
      </c>
      <c r="J42" s="54" t="s">
        <v>67</v>
      </c>
    </row>
    <row r="43" spans="2:16" s="6" customFormat="1" ht="20.100000000000001" customHeight="1">
      <c r="B43" s="19">
        <f>L8</f>
        <v>2020</v>
      </c>
      <c r="C43" s="20">
        <f>C35*(1+C36)</f>
        <v>107.75000000000004</v>
      </c>
      <c r="D43" s="56"/>
      <c r="E43" s="20">
        <f>E35*(1+E36)</f>
        <v>103.20000000000007</v>
      </c>
      <c r="F43" s="56"/>
      <c r="G43" s="20">
        <f>C43+E43</f>
        <v>210.9500000000001</v>
      </c>
      <c r="H43" s="56"/>
      <c r="I43" s="20">
        <f>I35*(1+I36)</f>
        <v>220.99523809523819</v>
      </c>
      <c r="J43" s="56"/>
    </row>
    <row r="44" spans="2:16" s="6" customFormat="1" ht="20.100000000000001" customHeight="1">
      <c r="B44" s="19">
        <f>L9</f>
        <v>2021</v>
      </c>
      <c r="C44" s="20">
        <f>C43*(1+C36)</f>
        <v>113.13750000000005</v>
      </c>
      <c r="D44" s="56"/>
      <c r="E44" s="20">
        <f>E43*(1+E36)</f>
        <v>108.36000000000008</v>
      </c>
      <c r="F44" s="56"/>
      <c r="G44" s="20">
        <f>C44+E44</f>
        <v>221.49750000000012</v>
      </c>
      <c r="H44" s="56"/>
      <c r="I44" s="20">
        <f>I43*(1+I36)</f>
        <v>243.09476190476204</v>
      </c>
      <c r="J44" s="56"/>
      <c r="P44" s="28"/>
    </row>
    <row r="45" spans="2:16" s="6" customFormat="1" ht="20.100000000000001" customHeight="1">
      <c r="B45" s="19">
        <f>L10</f>
        <v>2022</v>
      </c>
      <c r="C45" s="20">
        <f>C44*(1+C36)</f>
        <v>118.79437500000006</v>
      </c>
      <c r="D45" s="56"/>
      <c r="E45" s="20">
        <f>E44*(1+E36)</f>
        <v>113.77800000000009</v>
      </c>
      <c r="F45" s="56"/>
      <c r="G45" s="20">
        <f>C45+E45</f>
        <v>232.57237500000014</v>
      </c>
      <c r="H45" s="56"/>
      <c r="I45" s="20">
        <f>I44*(1+I36)</f>
        <v>267.40423809523827</v>
      </c>
      <c r="J45" s="56"/>
    </row>
    <row r="46" spans="2:16" s="6" customFormat="1" ht="20.100000000000001" customHeight="1">
      <c r="B46" s="19">
        <f>L11</f>
        <v>2023</v>
      </c>
      <c r="C46" s="20">
        <f>C45*(1+C36)</f>
        <v>124.73409375000007</v>
      </c>
      <c r="D46" s="56"/>
      <c r="E46" s="20">
        <f>E45*(1+E36)</f>
        <v>119.46690000000009</v>
      </c>
      <c r="F46" s="56"/>
      <c r="G46" s="20">
        <f>C46+E46</f>
        <v>244.20099375000018</v>
      </c>
      <c r="H46" s="56"/>
      <c r="I46" s="20">
        <f>I45*(1+I36)</f>
        <v>294.14466190476213</v>
      </c>
      <c r="J46" s="56"/>
    </row>
    <row r="47" spans="2:16" s="6" customFormat="1" ht="20.100000000000001" customHeight="1">
      <c r="B47" s="19">
        <f>L12</f>
        <v>2024</v>
      </c>
      <c r="C47" s="20">
        <f>C46*(1+C36)</f>
        <v>130.97079843750009</v>
      </c>
      <c r="D47" s="21">
        <f>C47*(1+C37)/(C39-C37)</f>
        <v>2294.6949808884315</v>
      </c>
      <c r="E47" s="20">
        <f>E46*(1+E36)</f>
        <v>125.4402450000001</v>
      </c>
      <c r="F47" s="21">
        <f>E47*(1+E37)/(E39-E37)</f>
        <v>1344.9263381443311</v>
      </c>
      <c r="G47" s="20">
        <f>C47+E47</f>
        <v>256.41104343750021</v>
      </c>
      <c r="H47" s="21">
        <f>D47+F47</f>
        <v>3639.6213190327626</v>
      </c>
      <c r="I47" s="20">
        <f>I46*(1+I36)</f>
        <v>323.55912809523835</v>
      </c>
      <c r="J47" s="21">
        <f>I47*(1+I37)/(I39-I37)</f>
        <v>3871.4293075893529</v>
      </c>
    </row>
    <row r="48" spans="2:16" s="12" customFormat="1" ht="20.100000000000001" customHeight="1">
      <c r="B48" s="27" t="s">
        <v>68</v>
      </c>
      <c r="C48" s="26"/>
      <c r="D48" s="21">
        <f>C43/(1+C39)+C44/(1+C39)^2+C45/(1+C39)^3+C46/(1+C39)^4+(C47+D47)/(1+C39)^5</f>
        <v>1723.1659180356612</v>
      </c>
      <c r="E48" s="26"/>
      <c r="F48" s="21">
        <f>E43/(1+E39)+E44/(1+E39)^2+E45/(1+E39)^3+E46/(1+E39)^4+(E47+F47)/(1+E39)^5</f>
        <v>1097.2654788023824</v>
      </c>
      <c r="G48" s="26"/>
      <c r="H48" s="21">
        <f>G43/(1+G39)+G44/(1+G39)^2+G45/(1+G39)^3+G46/(1+G39)^4+(G47+H47)/(1+G39)^5</f>
        <v>2819.2077694698137</v>
      </c>
      <c r="I48" s="26"/>
      <c r="J48" s="21">
        <f>I43/(1+I39)+I44/(1+I39)^2+I45/(1+I39)^3+I46/(1+I39)^4+(I47+J47)/(1+I39)^5</f>
        <v>3064.9260963281267</v>
      </c>
    </row>
    <row r="49" spans="7:9" s="6" customFormat="1" ht="20.100000000000001" customHeight="1">
      <c r="I49" s="30"/>
    </row>
    <row r="50" spans="7:9" s="6" customFormat="1" ht="20.100000000000001" customHeight="1">
      <c r="G50" s="14"/>
    </row>
    <row r="51" spans="7:9" s="6" customFormat="1" ht="20.100000000000001" customHeight="1"/>
    <row r="52" spans="7:9" s="6" customFormat="1" ht="20.100000000000001" customHeight="1"/>
    <row r="53" spans="7:9" s="15" customFormat="1" ht="20.100000000000001" customHeight="1"/>
    <row r="54" spans="7:9" ht="20.100000000000001" customHeight="1"/>
    <row r="55" spans="7:9" ht="20.100000000000001" customHeight="1"/>
    <row r="56" spans="7:9" ht="20.100000000000001" customHeight="1"/>
    <row r="57" spans="7:9" ht="20.100000000000001" customHeight="1"/>
    <row r="58" spans="7:9" ht="20.100000000000001" customHeight="1"/>
    <row r="59" spans="7:9" ht="20.100000000000001" customHeight="1"/>
    <row r="60" spans="7:9" s="15" customFormat="1" ht="20.100000000000001" customHeight="1"/>
    <row r="61" spans="7:9" ht="20.100000000000001" customHeight="1"/>
    <row r="62" spans="7:9" ht="20.100000000000001" customHeight="1"/>
    <row r="63" spans="7:9" ht="20.100000000000001" customHeight="1"/>
    <row r="64" spans="7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</sheetData>
  <sheetProtection sheet="1" objects="1" scenarios="1"/>
  <printOptions gridLinesSet="0"/>
  <pageMargins left="0.78740157499999996" right="0.78740157499999996" top="0.984251969" bottom="0.984251969" header="0.5" footer="0.5"/>
  <pageSetup firstPageNumber="50" orientation="landscape" useFirstPageNumber="1" horizontalDpi="0" verticalDpi="0" copies="0"/>
  <headerFooter alignWithMargins="0">
    <oddHeader>&amp;C&amp;"Times"&amp;12VALUING SYNERGY: WORKSHEET&amp;R&amp;P</oddHeader>
  </headerFooter>
  <rowBreaks count="2" manualBreakCount="2">
    <brk id="47" max="65535" man="1"/>
    <brk id="67" max="65535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Menu</vt:lpstr>
      <vt:lpstr>Instruções</vt:lpstr>
      <vt:lpstr>Análise de Sinergia</vt:lpstr>
      <vt:lpstr>Tipo_de_Sinergia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2019-09-23T19:54:19Z</dcterms:created>
  <dcterms:modified xsi:type="dcterms:W3CDTF">2019-09-23T19:58:54Z</dcterms:modified>
</cp:coreProperties>
</file>